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1"/>
  </bookViews>
  <sheets>
    <sheet name="Exercicio 4" sheetId="1" r:id="rId1"/>
    <sheet name="Exercicio 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<sst xmlns="http://schemas.openxmlformats.org/spreadsheetml/2006/main" count="46" uniqueCount="38">
  <si>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Mês</t>
  </si>
  <si>
    <t>N. dias</t>
  </si>
  <si>
    <t>Volume</t>
  </si>
  <si>
    <t>Vol Acum</t>
  </si>
  <si>
    <t>Q (m3/s)</t>
  </si>
  <si>
    <t>Qlp =</t>
  </si>
  <si>
    <t>vol =</t>
  </si>
  <si>
    <t>hm3</t>
  </si>
  <si>
    <t>cota =</t>
  </si>
  <si>
    <t>m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</si>
  <si>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</si>
  <si>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</si>
  <si>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</si>
  <si>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</si>
  <si>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</si>
  <si>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</si>
  <si>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</si>
  <si>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</si>
  <si>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</si>
  <si>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</si>
  <si>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</si>
  <si>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</si>
  <si>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Ndias</t>
  </si>
  <si>
    <t>MAXIMO DEFICIT =</t>
  </si>
  <si>
    <t>Vi - Vo</t>
  </si>
  <si>
    <t>QUESTAO 2</t>
  </si>
  <si>
    <t>t (horas)</t>
  </si>
  <si>
    <t>C1 * I(t)</t>
  </si>
  <si>
    <t>C2 * I(t-1)</t>
  </si>
  <si>
    <t>C3 * O(t-1)</t>
  </si>
  <si>
    <t>Q (t)</t>
  </si>
  <si>
    <t>DT=</t>
  </si>
  <si>
    <t>-</t>
  </si>
  <si>
    <t>K=</t>
  </si>
  <si>
    <t>X=</t>
  </si>
  <si>
    <t>C1=</t>
  </si>
  <si>
    <t>C2=</t>
  </si>
  <si>
    <t>C3=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</si>
</sst>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d/m"/>
  </numFmts>
  <fonts count="2">
    <font>
      <sz val="10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0"/>
          <c:tx>
            <c:strRef>
              <c:f>'Exercicio 4'!$E$1</c:f>
              <c:strCache>
                <c:ptCount val="1"/>
                <c:pt idx="0">
                  <c:v>Volume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'Exercicio 4'!$B$2:$B$14</c:f>
              <c:numCache/>
            </c:numRef>
          </c:xVal>
          <c:yVal>
            <c:numRef>
              <c:f>'Exercicio 4'!$D$2:$D$14</c:f>
              <c:numCache/>
            </c:numRef>
          </c:yVal>
          <c:smooth val="1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'Exercicio 4'!$G$3:$G$4</c:f>
              <c:numCache/>
            </c:numRef>
          </c:xVal>
          <c:yVal>
            <c:numRef>
              <c:f>'Exercicio 4'!$H$3:$H$4</c:f>
              <c:numCache/>
            </c:numRef>
          </c:yVal>
          <c:smooth val="1"/>
        </c:ser>
        <c:axId val="14700332"/>
        <c:axId val="65194125"/>
      </c:scatterChart>
      <c:valAx>
        <c:axId val="14700332"/>
        <c:scaling>
          <c:orientation val="minMax"/>
          <c:max val="12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crossAx val="65194125"/>
        <c:crosses val="autoZero"/>
        <c:crossBetween val="midCat"/>
        <c:dispUnits/>
        <c:majorUnit val="1"/>
      </c:valAx>
      <c:valAx>
        <c:axId val="65194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00332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0.21375</cdr:y>
    </cdr:from>
    <cdr:to>
      <cdr:x>0.7245</cdr:x>
      <cdr:y>0.877</cdr:y>
    </cdr:to>
    <cdr:sp>
      <cdr:nvSpPr>
        <cdr:cNvPr id="1" name="Line 1"/>
        <cdr:cNvSpPr>
          <a:spLocks/>
        </cdr:cNvSpPr>
      </cdr:nvSpPr>
      <cdr:spPr>
        <a:xfrm flipV="1">
          <a:off x="361950" y="476250"/>
          <a:ext cx="26289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0.07875</cdr:x>
      <cdr:y>0.07175</cdr:y>
    </cdr:from>
    <cdr:to>
      <cdr:x>0.6585</cdr:x>
      <cdr:y>0.67675</cdr:y>
    </cdr:to>
    <cdr:sp>
      <cdr:nvSpPr>
        <cdr:cNvPr id="2" name="Line 2"/>
        <cdr:cNvSpPr>
          <a:spLocks/>
        </cdr:cNvSpPr>
      </cdr:nvSpPr>
      <cdr:spPr>
        <a:xfrm flipV="1">
          <a:off x="323850" y="152400"/>
          <a:ext cx="24003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0</xdr:rowOff>
    </xdr:from>
    <xdr:to>
      <xdr:col>8</xdr:col>
      <xdr:colOff>542925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685800" y="2590800"/>
        <a:ext cx="41338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22</xdr:row>
      <xdr:rowOff>104775</xdr:rowOff>
    </xdr:from>
    <xdr:to>
      <xdr:col>3</xdr:col>
      <xdr:colOff>533400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362200" y="36671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D34" sqref="D34"/>
    </sheetView>
  </sheetViews>
  <sheetFormatPr defaultColWidth="9.140625" defaultRowHeight="12.75"/>
  <cols>
    <col min="6" max="6" width="8.28125" style="0" bestFit="1" customWidth="1"/>
    <col min="7" max="7" width="5.57421875" style="0" bestFit="1" customWidth="1"/>
    <col min="8" max="8" width="4.57421875" style="0" bestFit="1" customWidth="1"/>
    <col min="10" max="10" width="5.57421875" style="0" bestFit="1" customWidth="1"/>
  </cols>
  <sheetData>
    <row r="1" spans="2:6" ht="12.75">
      <c r="B1" t="s">
        <v>0</v>
      </c>
      <c r="C1" t="s">
        <v>1</v>
      </c>
      <c r="D1" t="s">
        <v>3</v>
      </c>
      <c r="E1" t="s">
        <v>2</v>
      </c>
      <c r="F1" t="s">
        <v>4</v>
      </c>
    </row>
    <row r="2" spans="2:4" ht="12.75">
      <c r="B2">
        <v>0</v>
      </c>
      <c r="D2">
        <v>0</v>
      </c>
    </row>
    <row r="3" spans="2:8" ht="12.75">
      <c r="B3">
        <v>1</v>
      </c>
      <c r="C3">
        <v>31</v>
      </c>
      <c r="D3">
        <v>170</v>
      </c>
      <c r="E3">
        <f>D3</f>
        <v>170</v>
      </c>
      <c r="F3" s="2">
        <f>E3*10^6/(C3*86400)</f>
        <v>63.47072879330944</v>
      </c>
      <c r="G3">
        <v>0</v>
      </c>
      <c r="H3">
        <v>0</v>
      </c>
    </row>
    <row r="4" spans="2:8" ht="12.75">
      <c r="B4">
        <v>2</v>
      </c>
      <c r="C4">
        <v>28</v>
      </c>
      <c r="D4">
        <v>370</v>
      </c>
      <c r="E4">
        <f>D4-D3</f>
        <v>200</v>
      </c>
      <c r="F4" s="2">
        <f aca="true" t="shared" si="0" ref="F4:F14">E4*10^6/(C4*86400)</f>
        <v>82.67195767195767</v>
      </c>
      <c r="G4">
        <v>12</v>
      </c>
      <c r="H4">
        <f>D14</f>
        <v>870</v>
      </c>
    </row>
    <row r="5" spans="2:6" ht="12.75">
      <c r="B5">
        <v>3</v>
      </c>
      <c r="C5">
        <v>31</v>
      </c>
      <c r="D5" s="1">
        <v>460</v>
      </c>
      <c r="E5">
        <f aca="true" t="shared" si="1" ref="E5:E14">D5-D4</f>
        <v>90</v>
      </c>
      <c r="F5" s="2">
        <f t="shared" si="0"/>
        <v>33.60215053763441</v>
      </c>
    </row>
    <row r="6" spans="2:6" ht="12.75">
      <c r="B6">
        <v>4</v>
      </c>
      <c r="C6" s="1">
        <v>30</v>
      </c>
      <c r="D6">
        <v>500</v>
      </c>
      <c r="E6">
        <f t="shared" si="1"/>
        <v>40</v>
      </c>
      <c r="F6" s="4">
        <f t="shared" si="0"/>
        <v>15.432098765432098</v>
      </c>
    </row>
    <row r="7" spans="2:6" ht="12.75">
      <c r="B7">
        <v>5</v>
      </c>
      <c r="C7" s="1">
        <v>31</v>
      </c>
      <c r="D7">
        <v>540</v>
      </c>
      <c r="E7">
        <f t="shared" si="1"/>
        <v>40</v>
      </c>
      <c r="F7" s="4">
        <f t="shared" si="0"/>
        <v>14.934289127837514</v>
      </c>
    </row>
    <row r="8" spans="2:6" ht="12.75">
      <c r="B8">
        <v>6</v>
      </c>
      <c r="C8" s="1">
        <v>30</v>
      </c>
      <c r="D8">
        <v>560</v>
      </c>
      <c r="E8">
        <f t="shared" si="1"/>
        <v>20</v>
      </c>
      <c r="F8" s="4">
        <f t="shared" si="0"/>
        <v>7.716049382716049</v>
      </c>
    </row>
    <row r="9" spans="2:6" ht="12.75">
      <c r="B9">
        <v>7</v>
      </c>
      <c r="C9" s="1">
        <v>31</v>
      </c>
      <c r="D9">
        <v>600</v>
      </c>
      <c r="E9">
        <f t="shared" si="1"/>
        <v>40</v>
      </c>
      <c r="F9" s="4">
        <f t="shared" si="0"/>
        <v>14.934289127837514</v>
      </c>
    </row>
    <row r="10" spans="2:6" ht="12.75">
      <c r="B10">
        <v>8</v>
      </c>
      <c r="C10" s="1">
        <v>31</v>
      </c>
      <c r="D10">
        <v>620</v>
      </c>
      <c r="E10">
        <f t="shared" si="1"/>
        <v>20</v>
      </c>
      <c r="F10" s="4">
        <f t="shared" si="0"/>
        <v>7.467144563918757</v>
      </c>
    </row>
    <row r="11" spans="2:6" ht="12.75">
      <c r="B11">
        <v>9</v>
      </c>
      <c r="C11" s="1">
        <v>30</v>
      </c>
      <c r="D11">
        <v>650</v>
      </c>
      <c r="E11">
        <f t="shared" si="1"/>
        <v>30</v>
      </c>
      <c r="F11" s="4">
        <f t="shared" si="0"/>
        <v>11.574074074074074</v>
      </c>
    </row>
    <row r="12" spans="2:6" ht="12.75">
      <c r="B12">
        <v>10</v>
      </c>
      <c r="C12" s="1">
        <v>31</v>
      </c>
      <c r="D12" s="1">
        <v>700</v>
      </c>
      <c r="E12">
        <f t="shared" si="1"/>
        <v>50</v>
      </c>
      <c r="F12" s="4">
        <f t="shared" si="0"/>
        <v>18.667861409796895</v>
      </c>
    </row>
    <row r="13" spans="2:6" ht="12.75">
      <c r="B13">
        <v>11</v>
      </c>
      <c r="C13">
        <v>30</v>
      </c>
      <c r="D13">
        <v>860</v>
      </c>
      <c r="E13">
        <f t="shared" si="1"/>
        <v>160</v>
      </c>
      <c r="F13" s="2">
        <f t="shared" si="0"/>
        <v>61.72839506172839</v>
      </c>
    </row>
    <row r="14" spans="2:6" ht="12.75">
      <c r="B14">
        <v>12</v>
      </c>
      <c r="C14">
        <v>31</v>
      </c>
      <c r="D14">
        <v>870</v>
      </c>
      <c r="E14">
        <f t="shared" si="1"/>
        <v>10</v>
      </c>
      <c r="F14" s="2">
        <f t="shared" si="0"/>
        <v>3.7335722819593786</v>
      </c>
    </row>
    <row r="16" spans="4:11" ht="12.75">
      <c r="D16" s="3" t="s">
        <v>5</v>
      </c>
      <c r="E16" s="2">
        <f>D14*10^6/(365*86400)</f>
        <v>27.58751902587519</v>
      </c>
      <c r="F16" s="3" t="s">
        <v>6</v>
      </c>
      <c r="G16" s="2">
        <f>(D5*10^6+E16*SUM(C6:C12)*86400-D12*10^6)*10^-6</f>
        <v>270.0821917808218</v>
      </c>
      <c r="H16" t="s">
        <v>7</v>
      </c>
      <c r="I16" s="3" t="s">
        <v>8</v>
      </c>
      <c r="J16" s="2">
        <f>(1000-950)*(G16-250)/(350-250)+250</f>
        <v>260.04109589041093</v>
      </c>
      <c r="K16" s="2" t="s">
        <v>9</v>
      </c>
    </row>
    <row r="32" spans="1:6" ht="12.75">
      <c r="A32" s="7" t="s">
        <v>0</v>
      </c>
      <c r="B32" s="7"/>
      <c r="C32" s="6" t="s">
        <v>22</v>
      </c>
      <c r="D32" s="6" t="s">
        <v>4</v>
      </c>
      <c r="E32" s="6" t="s">
        <v>24</v>
      </c>
      <c r="F32" s="6" t="s">
        <v>3</v>
      </c>
    </row>
    <row r="33" spans="1:6" ht="12.75">
      <c r="A33" s="6">
        <v>0</v>
      </c>
      <c r="B33" s="6"/>
      <c r="C33" s="6"/>
      <c r="D33" s="6"/>
      <c r="E33" s="6"/>
      <c r="F33" s="6"/>
    </row>
    <row r="34" spans="1:6" ht="12.75">
      <c r="A34" s="6">
        <v>1</v>
      </c>
      <c r="B34" t="s">
        <v>10</v>
      </c>
      <c r="C34" s="5">
        <v>31</v>
      </c>
      <c r="D34" s="2">
        <v>63.47072879330944</v>
      </c>
      <c r="E34" s="2">
        <f>(D34-E$16)*C34*86400*10^-6</f>
        <v>96.10958904109589</v>
      </c>
      <c r="F34">
        <f>IF((D34-E$16)*C34*86400*10-6&lt;0,(D34-E$16)*C34*86400*10^-6,0)</f>
        <v>0</v>
      </c>
    </row>
    <row r="35" spans="1:6" ht="12.75">
      <c r="A35" s="6">
        <v>2</v>
      </c>
      <c r="B35" t="s">
        <v>11</v>
      </c>
      <c r="C35" s="5">
        <v>28</v>
      </c>
      <c r="D35" s="2">
        <v>82.67195767195767</v>
      </c>
      <c r="E35" s="2">
        <f aca="true" t="shared" si="2" ref="E35:E45">(D35-E$16)*C35*86400*10^-6</f>
        <v>133.26027397260273</v>
      </c>
      <c r="F35" s="2">
        <f aca="true" t="shared" si="3" ref="F35:F45">IF(F34+(D35-E$16)*C35*86400*10^-6&lt;0,F34+(D35-E$16)*C35*86400*10^-6,0)</f>
        <v>0</v>
      </c>
    </row>
    <row r="36" spans="1:6" ht="12.75">
      <c r="A36" s="6">
        <v>3</v>
      </c>
      <c r="B36" t="s">
        <v>12</v>
      </c>
      <c r="C36" s="5">
        <v>31</v>
      </c>
      <c r="D36" s="2">
        <v>33.60215053763441</v>
      </c>
      <c r="E36" s="2">
        <f t="shared" si="2"/>
        <v>16.109589041095894</v>
      </c>
      <c r="F36" s="2">
        <f t="shared" si="3"/>
        <v>0</v>
      </c>
    </row>
    <row r="37" spans="1:6" ht="12.75">
      <c r="A37" s="6">
        <v>4</v>
      </c>
      <c r="B37" t="s">
        <v>13</v>
      </c>
      <c r="C37" s="5">
        <v>30</v>
      </c>
      <c r="D37" s="2">
        <v>15.432098765432098</v>
      </c>
      <c r="E37" s="2">
        <f t="shared" si="2"/>
        <v>-31.50684931506849</v>
      </c>
      <c r="F37" s="2">
        <f t="shared" si="3"/>
        <v>-31.50684931506849</v>
      </c>
    </row>
    <row r="38" spans="1:6" ht="12.75">
      <c r="A38" s="6">
        <v>5</v>
      </c>
      <c r="B38" t="s">
        <v>14</v>
      </c>
      <c r="C38" s="5">
        <v>31</v>
      </c>
      <c r="D38" s="2">
        <v>14.934289127837514</v>
      </c>
      <c r="E38" s="2">
        <f t="shared" si="2"/>
        <v>-33.8904109589041</v>
      </c>
      <c r="F38" s="2">
        <f t="shared" si="3"/>
        <v>-65.39726027397259</v>
      </c>
    </row>
    <row r="39" spans="1:6" ht="12.75">
      <c r="A39" s="6">
        <v>6</v>
      </c>
      <c r="B39" t="s">
        <v>15</v>
      </c>
      <c r="C39" s="5">
        <v>30</v>
      </c>
      <c r="D39" s="2">
        <v>7.716049382716049</v>
      </c>
      <c r="E39" s="2">
        <f t="shared" si="2"/>
        <v>-51.506849315068486</v>
      </c>
      <c r="F39" s="2">
        <f t="shared" si="3"/>
        <v>-116.90410958904107</v>
      </c>
    </row>
    <row r="40" spans="1:6" ht="12.75">
      <c r="A40" s="6">
        <v>7</v>
      </c>
      <c r="B40" t="s">
        <v>16</v>
      </c>
      <c r="C40" s="5">
        <v>31</v>
      </c>
      <c r="D40" s="2">
        <v>14.934289127837514</v>
      </c>
      <c r="E40" s="2">
        <f t="shared" si="2"/>
        <v>-33.8904109589041</v>
      </c>
      <c r="F40" s="2">
        <f t="shared" si="3"/>
        <v>-150.79452054794518</v>
      </c>
    </row>
    <row r="41" spans="1:6" ht="12.75">
      <c r="A41" s="6">
        <v>8</v>
      </c>
      <c r="B41" t="s">
        <v>17</v>
      </c>
      <c r="C41" s="5">
        <v>31</v>
      </c>
      <c r="D41" s="2">
        <v>7.467144563918757</v>
      </c>
      <c r="E41" s="2">
        <f t="shared" si="2"/>
        <v>-53.8904109589041</v>
      </c>
      <c r="F41" s="2">
        <f t="shared" si="3"/>
        <v>-204.6849315068493</v>
      </c>
    </row>
    <row r="42" spans="1:6" ht="12.75">
      <c r="A42" s="6">
        <v>9</v>
      </c>
      <c r="B42" t="s">
        <v>18</v>
      </c>
      <c r="C42" s="5">
        <v>30</v>
      </c>
      <c r="D42" s="2">
        <v>11.574074074074074</v>
      </c>
      <c r="E42" s="2">
        <f t="shared" si="2"/>
        <v>-41.50684931506848</v>
      </c>
      <c r="F42" s="2">
        <f t="shared" si="3"/>
        <v>-246.19178082191777</v>
      </c>
    </row>
    <row r="43" spans="1:6" ht="12.75">
      <c r="A43" s="6">
        <v>10</v>
      </c>
      <c r="B43" t="s">
        <v>19</v>
      </c>
      <c r="C43" s="5">
        <v>31</v>
      </c>
      <c r="D43" s="2">
        <v>18.667861409796895</v>
      </c>
      <c r="E43" s="2">
        <f t="shared" si="2"/>
        <v>-23.890410958904102</v>
      </c>
      <c r="F43" s="2">
        <f t="shared" si="3"/>
        <v>-270.08219178082186</v>
      </c>
    </row>
    <row r="44" spans="1:6" ht="12.75">
      <c r="A44" s="6">
        <v>11</v>
      </c>
      <c r="B44" t="s">
        <v>20</v>
      </c>
      <c r="C44" s="5">
        <v>30</v>
      </c>
      <c r="D44" s="2">
        <v>61.72839506172839</v>
      </c>
      <c r="E44" s="2">
        <f t="shared" si="2"/>
        <v>88.49315068493149</v>
      </c>
      <c r="F44" s="2">
        <f t="shared" si="3"/>
        <v>-181.58904109589037</v>
      </c>
    </row>
    <row r="45" spans="1:6" ht="12.75">
      <c r="A45" s="6">
        <v>12</v>
      </c>
      <c r="B45" t="s">
        <v>21</v>
      </c>
      <c r="C45" s="5">
        <v>31</v>
      </c>
      <c r="D45" s="2">
        <v>3.7335722819593786</v>
      </c>
      <c r="E45" s="2">
        <f t="shared" si="2"/>
        <v>-63.8904109589041</v>
      </c>
      <c r="F45" s="2">
        <f t="shared" si="3"/>
        <v>-245.47945205479448</v>
      </c>
    </row>
    <row r="46" spans="3:5" ht="12.75">
      <c r="C46" s="5"/>
      <c r="D46" s="2"/>
      <c r="E46" s="2"/>
    </row>
    <row r="47" spans="4:10" ht="12.75">
      <c r="D47" s="5" t="s">
        <v>23</v>
      </c>
      <c r="E47" s="2"/>
      <c r="F47" s="2">
        <f>-MIN(F34:F45)</f>
        <v>270.08219178082186</v>
      </c>
      <c r="H47" s="3" t="s">
        <v>8</v>
      </c>
      <c r="I47" s="2">
        <f>(1000-950)*(F47-250)/(350-250)+250</f>
        <v>260.04109589041093</v>
      </c>
      <c r="J47" s="2" t="s">
        <v>9</v>
      </c>
    </row>
    <row r="48" spans="3:5" ht="12.75">
      <c r="C48" s="5"/>
      <c r="D48" s="2"/>
      <c r="E48" s="2"/>
    </row>
    <row r="49" spans="3:5" ht="12.75">
      <c r="C49" s="5"/>
      <c r="D49" s="2"/>
      <c r="E49" s="2"/>
    </row>
    <row r="50" spans="3:5" ht="12.75">
      <c r="C50" s="5"/>
      <c r="D50" s="2"/>
      <c r="E50" s="2"/>
    </row>
    <row r="51" spans="3:5" ht="12.75">
      <c r="C51" s="5"/>
      <c r="D51" s="2"/>
      <c r="E51" s="2"/>
    </row>
    <row r="52" spans="3:5" ht="12.75">
      <c r="C52" s="5"/>
      <c r="D52" s="2"/>
      <c r="E52" s="2"/>
    </row>
    <row r="53" spans="3:5" ht="12.75">
      <c r="C53" s="5"/>
      <c r="D53" s="2"/>
      <c r="E53" s="2"/>
    </row>
    <row r="54" spans="3:5" ht="12.75">
      <c r="C54" s="5"/>
      <c r="D54" s="2"/>
      <c r="E54" s="2"/>
    </row>
    <row r="55" spans="3:9" ht="12.75">
      <c r="C55" s="5"/>
      <c r="D55" s="2"/>
      <c r="E55" s="2"/>
      <c r="I55" s="2"/>
    </row>
    <row r="56" spans="3:5" ht="12.75">
      <c r="C56" s="5"/>
      <c r="D56" s="2"/>
      <c r="E56" s="2"/>
    </row>
    <row r="57" spans="3:5" ht="12.75">
      <c r="C57" s="5"/>
      <c r="D57" s="2"/>
      <c r="E57" s="2"/>
    </row>
  </sheetData>
  <mergeCells count="1">
    <mergeCell ref="A32:B32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E23" sqref="E23"/>
    </sheetView>
  </sheetViews>
  <sheetFormatPr defaultColWidth="9.140625" defaultRowHeight="12.75"/>
  <sheetData>
    <row r="1" spans="1:10" ht="12.75">
      <c r="A1" s="6"/>
      <c r="B1" s="7" t="s">
        <v>25</v>
      </c>
      <c r="C1" s="7"/>
      <c r="D1" s="7"/>
      <c r="E1" s="7"/>
      <c r="F1" s="7"/>
      <c r="G1" s="7"/>
      <c r="H1" s="7"/>
      <c r="I1" s="7"/>
      <c r="J1" s="7"/>
    </row>
    <row r="2" spans="1:10" ht="12.75">
      <c r="A2" s="6"/>
      <c r="B2" s="6"/>
      <c r="C2" s="6"/>
      <c r="D2" s="6"/>
      <c r="E2" s="6"/>
      <c r="F2" s="6"/>
      <c r="G2" s="8"/>
      <c r="H2" s="6"/>
      <c r="I2" s="3"/>
      <c r="J2" s="6"/>
    </row>
    <row r="3" spans="1:10" ht="12.75">
      <c r="A3" s="6"/>
      <c r="B3" s="9" t="s">
        <v>26</v>
      </c>
      <c r="C3" s="9" t="s">
        <v>4</v>
      </c>
      <c r="D3" s="9" t="s">
        <v>27</v>
      </c>
      <c r="E3" s="9" t="s">
        <v>28</v>
      </c>
      <c r="F3" s="9" t="s">
        <v>29</v>
      </c>
      <c r="G3" s="10" t="s">
        <v>30</v>
      </c>
      <c r="H3" s="6"/>
      <c r="I3" s="3" t="s">
        <v>31</v>
      </c>
      <c r="J3" s="6">
        <v>12</v>
      </c>
    </row>
    <row r="4" spans="1:10" ht="12.75">
      <c r="A4" s="6"/>
      <c r="B4" s="11">
        <v>0</v>
      </c>
      <c r="C4" s="11">
        <v>1</v>
      </c>
      <c r="D4" s="11" t="s">
        <v>32</v>
      </c>
      <c r="E4" s="11" t="s">
        <v>32</v>
      </c>
      <c r="F4" s="11" t="s">
        <v>32</v>
      </c>
      <c r="G4" s="12">
        <v>1</v>
      </c>
      <c r="H4" s="6"/>
      <c r="I4" s="3" t="s">
        <v>33</v>
      </c>
      <c r="J4" s="6">
        <v>18</v>
      </c>
    </row>
    <row r="5" spans="1:10" ht="12.75">
      <c r="A5" s="6"/>
      <c r="B5" s="13">
        <v>12</v>
      </c>
      <c r="C5" s="13">
        <v>4</v>
      </c>
      <c r="D5" s="14">
        <f aca="true" t="shared" si="0" ref="D5:D22">J$7*C5</f>
        <v>0.12903225806451624</v>
      </c>
      <c r="E5" s="14">
        <f aca="true" t="shared" si="1" ref="E5:E22">J$8*C4</f>
        <v>0.6129032258064515</v>
      </c>
      <c r="F5" s="14">
        <f aca="true" t="shared" si="2" ref="F5:F22">J$9*G4</f>
        <v>0.3548387096774193</v>
      </c>
      <c r="G5" s="15">
        <f aca="true" t="shared" si="3" ref="G5:G22">SUM(D5:F5)</f>
        <v>1.096774193548387</v>
      </c>
      <c r="H5" s="6"/>
      <c r="I5" s="3" t="s">
        <v>34</v>
      </c>
      <c r="J5" s="6">
        <v>0.3</v>
      </c>
    </row>
    <row r="6" spans="1:10" ht="12.75">
      <c r="A6" s="6"/>
      <c r="B6" s="13">
        <v>24</v>
      </c>
      <c r="C6" s="13">
        <v>18</v>
      </c>
      <c r="D6" s="14">
        <f t="shared" si="0"/>
        <v>0.5806451612903231</v>
      </c>
      <c r="E6" s="14">
        <f t="shared" si="1"/>
        <v>2.451612903225806</v>
      </c>
      <c r="F6" s="14">
        <f t="shared" si="2"/>
        <v>0.3891779396462018</v>
      </c>
      <c r="G6" s="15">
        <f t="shared" si="3"/>
        <v>3.421436004162331</v>
      </c>
      <c r="H6" s="6"/>
      <c r="I6" s="3"/>
      <c r="J6" s="6"/>
    </row>
    <row r="7" spans="1:10" ht="12.75">
      <c r="A7" s="6"/>
      <c r="B7" s="13">
        <v>36</v>
      </c>
      <c r="C7" s="13">
        <v>39</v>
      </c>
      <c r="D7" s="14">
        <f t="shared" si="0"/>
        <v>1.2580645161290334</v>
      </c>
      <c r="E7" s="14">
        <f t="shared" si="1"/>
        <v>11.032258064516128</v>
      </c>
      <c r="F7" s="14">
        <f t="shared" si="2"/>
        <v>1.2140579369608269</v>
      </c>
      <c r="G7" s="15">
        <f t="shared" si="3"/>
        <v>13.50438051760599</v>
      </c>
      <c r="H7" s="6"/>
      <c r="I7" s="3" t="s">
        <v>35</v>
      </c>
      <c r="J7" s="16">
        <f>((J$3/2)-(J$4*J$5))/((J$4*(1-J$5))+(J$3/2))</f>
        <v>0.03225806451612906</v>
      </c>
    </row>
    <row r="8" spans="1:10" ht="12.75">
      <c r="A8" s="6"/>
      <c r="B8" s="13">
        <v>48</v>
      </c>
      <c r="C8" s="13">
        <v>32</v>
      </c>
      <c r="D8" s="14">
        <f t="shared" si="0"/>
        <v>1.03225806451613</v>
      </c>
      <c r="E8" s="14">
        <f t="shared" si="1"/>
        <v>23.90322580645161</v>
      </c>
      <c r="F8" s="14">
        <f t="shared" si="2"/>
        <v>4.79187695786019</v>
      </c>
      <c r="G8" s="15">
        <f t="shared" si="3"/>
        <v>29.727360828827926</v>
      </c>
      <c r="H8" s="6"/>
      <c r="I8" s="3" t="s">
        <v>36</v>
      </c>
      <c r="J8" s="16">
        <f>((J$3/2)+(J$4*J$5))/((J$4*(1-J$5))+(J$3/2))</f>
        <v>0.6129032258064515</v>
      </c>
    </row>
    <row r="9" spans="1:10" ht="12.75">
      <c r="A9" s="6"/>
      <c r="B9" s="13">
        <v>60</v>
      </c>
      <c r="C9" s="13">
        <v>20</v>
      </c>
      <c r="D9" s="14">
        <f t="shared" si="0"/>
        <v>0.6451612903225812</v>
      </c>
      <c r="E9" s="14">
        <f t="shared" si="1"/>
        <v>19.61290322580645</v>
      </c>
      <c r="F9" s="14">
        <f t="shared" si="2"/>
        <v>10.54841835861636</v>
      </c>
      <c r="G9" s="15">
        <f t="shared" si="3"/>
        <v>30.806482874745388</v>
      </c>
      <c r="H9" s="6"/>
      <c r="I9" s="3" t="s">
        <v>37</v>
      </c>
      <c r="J9" s="16">
        <f>((J$4*(1-J$5))-(J$3/2))/((J$4*(1-J$5))+(J$3/2))</f>
        <v>0.3548387096774193</v>
      </c>
    </row>
    <row r="10" spans="1:10" ht="12.75">
      <c r="A10" s="6"/>
      <c r="B10" s="13">
        <v>72</v>
      </c>
      <c r="C10" s="13">
        <v>12</v>
      </c>
      <c r="D10" s="14">
        <f t="shared" si="0"/>
        <v>0.3870967741935487</v>
      </c>
      <c r="E10" s="14">
        <f t="shared" si="1"/>
        <v>12.25806451612903</v>
      </c>
      <c r="F10" s="14">
        <f t="shared" si="2"/>
        <v>10.931332632974168</v>
      </c>
      <c r="G10" s="15">
        <f t="shared" si="3"/>
        <v>23.576493923296745</v>
      </c>
      <c r="H10" s="6"/>
      <c r="I10" s="3"/>
      <c r="J10" s="6"/>
    </row>
    <row r="11" spans="1:10" ht="12.75">
      <c r="A11" s="6"/>
      <c r="B11" s="13">
        <v>84</v>
      </c>
      <c r="C11" s="13">
        <v>8</v>
      </c>
      <c r="D11" s="14">
        <f t="shared" si="0"/>
        <v>0.2580645161290325</v>
      </c>
      <c r="E11" s="14">
        <f t="shared" si="1"/>
        <v>7.354838709677418</v>
      </c>
      <c r="F11" s="14">
        <f t="shared" si="2"/>
        <v>8.365852682460135</v>
      </c>
      <c r="G11" s="15">
        <f t="shared" si="3"/>
        <v>15.978755908266585</v>
      </c>
      <c r="H11" s="6"/>
      <c r="I11" s="3"/>
      <c r="J11" s="16">
        <f>SUM(J7:J9)</f>
        <v>0.9999999999999998</v>
      </c>
    </row>
    <row r="12" spans="1:10" ht="12.75">
      <c r="A12" s="6"/>
      <c r="B12" s="13">
        <v>96</v>
      </c>
      <c r="C12" s="13">
        <v>4</v>
      </c>
      <c r="D12" s="14">
        <f t="shared" si="0"/>
        <v>0.12903225806451624</v>
      </c>
      <c r="E12" s="14">
        <f t="shared" si="1"/>
        <v>4.903225806451612</v>
      </c>
      <c r="F12" s="14">
        <f t="shared" si="2"/>
        <v>5.669881128739755</v>
      </c>
      <c r="G12" s="15">
        <f t="shared" si="3"/>
        <v>10.702139193255883</v>
      </c>
      <c r="H12" s="6"/>
      <c r="I12" s="3"/>
      <c r="J12" s="6"/>
    </row>
    <row r="13" spans="1:10" ht="12.75">
      <c r="A13" s="6"/>
      <c r="B13" s="13">
        <v>108</v>
      </c>
      <c r="C13" s="13">
        <v>1</v>
      </c>
      <c r="D13" s="14">
        <f t="shared" si="0"/>
        <v>0.03225806451612906</v>
      </c>
      <c r="E13" s="14">
        <f t="shared" si="1"/>
        <v>2.451612903225806</v>
      </c>
      <c r="F13" s="14">
        <f t="shared" si="2"/>
        <v>3.797533262123055</v>
      </c>
      <c r="G13" s="15">
        <f t="shared" si="3"/>
        <v>6.2814042298649895</v>
      </c>
      <c r="H13" s="6"/>
      <c r="I13" s="3"/>
      <c r="J13" s="6"/>
    </row>
    <row r="14" spans="1:10" ht="12.75">
      <c r="A14" s="6"/>
      <c r="B14" s="13">
        <v>120</v>
      </c>
      <c r="C14" s="13">
        <v>1</v>
      </c>
      <c r="D14" s="14">
        <f t="shared" si="0"/>
        <v>0.03225806451612906</v>
      </c>
      <c r="E14" s="14">
        <f t="shared" si="1"/>
        <v>0.6129032258064515</v>
      </c>
      <c r="F14" s="14">
        <f t="shared" si="2"/>
        <v>2.2288853718875767</v>
      </c>
      <c r="G14" s="15">
        <f t="shared" si="3"/>
        <v>2.8740466622101573</v>
      </c>
      <c r="H14" s="6"/>
      <c r="I14" s="3"/>
      <c r="J14" s="6"/>
    </row>
    <row r="15" spans="1:10" ht="12.75">
      <c r="A15" s="6"/>
      <c r="B15" s="13">
        <v>132</v>
      </c>
      <c r="C15" s="13">
        <v>1</v>
      </c>
      <c r="D15" s="14">
        <f t="shared" si="0"/>
        <v>0.03225806451612906</v>
      </c>
      <c r="E15" s="14">
        <f t="shared" si="1"/>
        <v>0.6129032258064515</v>
      </c>
      <c r="F15" s="14">
        <f t="shared" si="2"/>
        <v>1.019823009171346</v>
      </c>
      <c r="G15" s="15">
        <f t="shared" si="3"/>
        <v>1.6649842994939266</v>
      </c>
      <c r="H15" s="6"/>
      <c r="I15" s="3"/>
      <c r="J15" s="6"/>
    </row>
    <row r="16" spans="1:10" ht="12.75">
      <c r="A16" s="6"/>
      <c r="B16" s="13">
        <v>144</v>
      </c>
      <c r="C16" s="13">
        <v>1</v>
      </c>
      <c r="D16" s="14">
        <f t="shared" si="0"/>
        <v>0.03225806451612906</v>
      </c>
      <c r="E16" s="14">
        <f t="shared" si="1"/>
        <v>0.6129032258064515</v>
      </c>
      <c r="F16" s="14">
        <f t="shared" si="2"/>
        <v>0.5908008804655868</v>
      </c>
      <c r="G16" s="15">
        <f t="shared" si="3"/>
        <v>1.2359621707881674</v>
      </c>
      <c r="H16" s="6"/>
      <c r="I16" s="3"/>
      <c r="J16" s="6"/>
    </row>
    <row r="17" spans="1:10" ht="12.75">
      <c r="A17" s="6"/>
      <c r="B17" s="13">
        <v>156</v>
      </c>
      <c r="C17" s="13">
        <v>1</v>
      </c>
      <c r="D17" s="14">
        <f t="shared" si="0"/>
        <v>0.03225806451612906</v>
      </c>
      <c r="E17" s="14">
        <f t="shared" si="1"/>
        <v>0.6129032258064515</v>
      </c>
      <c r="F17" s="14">
        <f t="shared" si="2"/>
        <v>0.43856722189257547</v>
      </c>
      <c r="G17" s="15">
        <f t="shared" si="3"/>
        <v>1.0837285122151559</v>
      </c>
      <c r="H17" s="6"/>
      <c r="I17" s="3"/>
      <c r="J17" s="6"/>
    </row>
    <row r="18" spans="1:10" ht="12.75">
      <c r="A18" s="6"/>
      <c r="B18" s="13">
        <v>168</v>
      </c>
      <c r="C18" s="13">
        <v>1</v>
      </c>
      <c r="D18" s="14">
        <f t="shared" si="0"/>
        <v>0.03225806451612906</v>
      </c>
      <c r="E18" s="14">
        <f t="shared" si="1"/>
        <v>0.6129032258064515</v>
      </c>
      <c r="F18" s="14">
        <f t="shared" si="2"/>
        <v>0.38454882691505526</v>
      </c>
      <c r="G18" s="15">
        <f t="shared" si="3"/>
        <v>1.0297101172376357</v>
      </c>
      <c r="H18" s="6"/>
      <c r="I18" s="3"/>
      <c r="J18" s="6"/>
    </row>
    <row r="19" spans="1:10" ht="12.75">
      <c r="A19" s="6"/>
      <c r="B19" s="13">
        <v>180</v>
      </c>
      <c r="C19" s="13">
        <v>1</v>
      </c>
      <c r="D19" s="14">
        <f t="shared" si="0"/>
        <v>0.03225806451612906</v>
      </c>
      <c r="E19" s="14">
        <f t="shared" si="1"/>
        <v>0.6129032258064515</v>
      </c>
      <c r="F19" s="14">
        <f t="shared" si="2"/>
        <v>0.3653810093423868</v>
      </c>
      <c r="G19" s="15">
        <f t="shared" si="3"/>
        <v>1.0105422996649673</v>
      </c>
      <c r="H19" s="6"/>
      <c r="I19" s="3"/>
      <c r="J19" s="6"/>
    </row>
    <row r="20" spans="1:10" ht="12.75">
      <c r="A20" s="6"/>
      <c r="B20" s="13">
        <v>192</v>
      </c>
      <c r="C20" s="13">
        <v>1</v>
      </c>
      <c r="D20" s="14">
        <f t="shared" si="0"/>
        <v>0.03225806451612906</v>
      </c>
      <c r="E20" s="14">
        <f t="shared" si="1"/>
        <v>0.6129032258064515</v>
      </c>
      <c r="F20" s="14">
        <f t="shared" si="2"/>
        <v>0.358579525687569</v>
      </c>
      <c r="G20" s="15">
        <f t="shared" si="3"/>
        <v>1.0037408160101495</v>
      </c>
      <c r="H20" s="6"/>
      <c r="I20" s="3"/>
      <c r="J20" s="6"/>
    </row>
    <row r="21" spans="1:10" ht="12.75">
      <c r="A21" s="6"/>
      <c r="B21" s="13">
        <v>204</v>
      </c>
      <c r="C21" s="13">
        <v>1</v>
      </c>
      <c r="D21" s="14">
        <f t="shared" si="0"/>
        <v>0.03225806451612906</v>
      </c>
      <c r="E21" s="14">
        <f t="shared" si="1"/>
        <v>0.6129032258064515</v>
      </c>
      <c r="F21" s="14">
        <f t="shared" si="2"/>
        <v>0.3561660960036014</v>
      </c>
      <c r="G21" s="15">
        <f t="shared" si="3"/>
        <v>1.001327386326182</v>
      </c>
      <c r="H21" s="6"/>
      <c r="I21" s="3"/>
      <c r="J21" s="6"/>
    </row>
    <row r="22" spans="1:10" ht="12.75">
      <c r="A22" s="6"/>
      <c r="B22" s="17">
        <v>216</v>
      </c>
      <c r="C22" s="17">
        <v>1</v>
      </c>
      <c r="D22" s="18">
        <f t="shared" si="0"/>
        <v>0.03225806451612906</v>
      </c>
      <c r="E22" s="18">
        <f t="shared" si="1"/>
        <v>0.6129032258064515</v>
      </c>
      <c r="F22" s="18">
        <f t="shared" si="2"/>
        <v>0.35530971772864517</v>
      </c>
      <c r="G22" s="19">
        <f t="shared" si="3"/>
        <v>1.0004710080512256</v>
      </c>
      <c r="H22" s="6"/>
      <c r="I22" s="3"/>
      <c r="J22" s="6"/>
    </row>
  </sheetData>
  <mergeCells count="1">
    <mergeCell ref="B1:J1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IPH - UFRGS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Avruch Goldenfum</dc:creator>
  <cp:keywords/>
  <dc:description/>
  <cp:lastModifiedBy>IPH</cp:lastModifiedBy>
  <cp:lastPrinted>2004-12-13T18:41:15Z</cp:lastPrinted>
  <dcterms:created xsi:type="dcterms:W3CDTF">2003-02-24T19:13:19Z</dcterms:created>
  <dcterms:modified xsi:type="dcterms:W3CDTF">2004-12-13T18:46:45Z</dcterms:modified>
  <cp:category/>
  <cp:version/>
  <cp:contentType/>
  <cp:contentStatus/>
</cp:coreProperties>
</file>